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mhs15227\Downloads\"/>
    </mc:Choice>
  </mc:AlternateContent>
  <xr:revisionPtr revIDLastSave="0" documentId="8_{A8067F9F-8776-42A0-A91E-73FAF55EEFCB}" xr6:coauthVersionLast="47" xr6:coauthVersionMax="47" xr10:uidLastSave="{00000000-0000-0000-0000-000000000000}"/>
  <bookViews>
    <workbookView xWindow="-110" yWindow="-110" windowWidth="19420" windowHeight="11500" xr2:uid="{05346B0E-B177-47DE-A134-491B3EF6CB2E}"/>
  </bookViews>
  <sheets>
    <sheet name="Lisa 3 TTJA" sheetId="1" r:id="rId1"/>
  </sheets>
  <definedNames>
    <definedName name="_xlnm._FilterDatabase" localSheetId="0" hidden="1">'Lisa 3 TTJA'!$A$13:$G$59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1" l="1"/>
  <c r="K46" i="1"/>
  <c r="K47" i="1"/>
  <c r="K43" i="1"/>
  <c r="K44" i="1"/>
  <c r="K37" i="1"/>
  <c r="K41" i="1"/>
  <c r="K42" i="1"/>
  <c r="K36" i="1"/>
  <c r="K38" i="1"/>
  <c r="K39" i="1"/>
  <c r="K40" i="1"/>
  <c r="K48" i="1"/>
  <c r="K35" i="1"/>
  <c r="H57" i="1"/>
  <c r="I57" i="1"/>
  <c r="H51" i="1"/>
  <c r="H50" i="1" s="1"/>
  <c r="H49" i="1" s="1"/>
  <c r="H34" i="1"/>
  <c r="H32" i="1"/>
  <c r="H16" i="1"/>
  <c r="I16" i="1"/>
  <c r="J16" i="1"/>
  <c r="H6" i="1"/>
  <c r="H7" i="1" s="1"/>
  <c r="H8" i="1"/>
  <c r="H9" i="1"/>
  <c r="H10" i="1"/>
  <c r="H11" i="1"/>
  <c r="I52" i="1"/>
  <c r="I51" i="1"/>
  <c r="I50" i="1" s="1"/>
  <c r="I49" i="1" s="1"/>
  <c r="K10" i="1"/>
  <c r="J57" i="1"/>
  <c r="J51" i="1"/>
  <c r="J50" i="1" s="1"/>
  <c r="J49" i="1" s="1"/>
  <c r="I34" i="1"/>
  <c r="J34" i="1"/>
  <c r="I32" i="1"/>
  <c r="J32" i="1"/>
  <c r="J31" i="1" s="1"/>
  <c r="J30" i="1" s="1"/>
  <c r="K18" i="1"/>
  <c r="K19" i="1"/>
  <c r="K20" i="1"/>
  <c r="K21" i="1"/>
  <c r="K22" i="1"/>
  <c r="K23" i="1"/>
  <c r="K24" i="1"/>
  <c r="K25" i="1"/>
  <c r="K26" i="1"/>
  <c r="K27" i="1"/>
  <c r="K28" i="1"/>
  <c r="K29" i="1"/>
  <c r="K33" i="1"/>
  <c r="K32" i="1" s="1"/>
  <c r="K52" i="1"/>
  <c r="K53" i="1"/>
  <c r="K54" i="1"/>
  <c r="K55" i="1"/>
  <c r="K56" i="1"/>
  <c r="K58" i="1"/>
  <c r="K59" i="1"/>
  <c r="K60" i="1"/>
  <c r="K17" i="1"/>
  <c r="I6" i="1"/>
  <c r="I7" i="1" s="1"/>
  <c r="J6" i="1"/>
  <c r="J7" i="1" s="1"/>
  <c r="I8" i="1"/>
  <c r="J8" i="1"/>
  <c r="K8" i="1"/>
  <c r="I9" i="1"/>
  <c r="J9" i="1"/>
  <c r="I10" i="1"/>
  <c r="J10" i="1"/>
  <c r="I11" i="1"/>
  <c r="J11" i="1"/>
  <c r="G11" i="1"/>
  <c r="G57" i="1"/>
  <c r="G34" i="1"/>
  <c r="G51" i="1"/>
  <c r="G50" i="1" s="1"/>
  <c r="G32" i="1"/>
  <c r="G16" i="1"/>
  <c r="G10" i="1"/>
  <c r="G9" i="1"/>
  <c r="G8" i="1"/>
  <c r="G6" i="1"/>
  <c r="G7" i="1" s="1"/>
  <c r="K16" i="1" l="1"/>
  <c r="H12" i="1"/>
  <c r="H31" i="1"/>
  <c r="H30" i="1" s="1"/>
  <c r="K57" i="1"/>
  <c r="K11" i="1"/>
  <c r="K51" i="1"/>
  <c r="K50" i="1" s="1"/>
  <c r="K49" i="1" s="1"/>
  <c r="K34" i="1"/>
  <c r="K31" i="1" s="1"/>
  <c r="K30" i="1" s="1"/>
  <c r="K9" i="1"/>
  <c r="K12" i="1" s="1"/>
  <c r="J12" i="1"/>
  <c r="I12" i="1"/>
  <c r="I31" i="1"/>
  <c r="I30" i="1" s="1"/>
  <c r="K6" i="1"/>
  <c r="K7" i="1" s="1"/>
  <c r="G12" i="1"/>
  <c r="G31" i="1"/>
  <c r="G30" i="1" s="1"/>
  <c r="G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tc={A417488B-807D-4633-A1CC-37D8E8927A97}</author>
    <author>tc={EBA22AFE-201A-4682-8989-C73C659C1F4C}</author>
  </authors>
  <commentList>
    <comment ref="G25" authorId="0" shapeId="0" xr:uid="{A417488B-807D-4633-A1CC-37D8E8927A97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Kasutamisõiguse tasu konto nr 323710
Vastus:
    323700</t>
      </text>
    </comment>
    <comment ref="G27" authorId="1" shapeId="0" xr:uid="{EBA22AFE-201A-4682-8989-C73C659C1F4C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Konto 3888</t>
      </text>
    </comment>
  </commentList>
</comments>
</file>

<file path=xl/sharedStrings.xml><?xml version="1.0" encoding="utf-8"?>
<sst xmlns="http://schemas.openxmlformats.org/spreadsheetml/2006/main" count="179" uniqueCount="77">
  <si>
    <t>Tarbijakaitse ja Tehnilise Järelevalve Amet</t>
  </si>
  <si>
    <t>Tulud</t>
  </si>
  <si>
    <t>Tulud kokku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</si>
  <si>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</si>
  <si>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</si>
  <si>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</si>
  <si>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</si>
  <si>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</si>
  <si>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</si>
  <si>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</si>
  <si>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</si>
  <si>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</si>
  <si>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</si>
  <si>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Majanduslik sisu</t>
  </si>
  <si>
    <t>Stsenaarium asutuse kulumudelis</t>
  </si>
  <si>
    <t/>
  </si>
  <si>
    <t>Periood asutuse kulumudelis</t>
  </si>
  <si>
    <t>TULUD KOKKU</t>
  </si>
  <si>
    <t>XX010000</t>
  </si>
  <si>
    <t>Programmide ülene</t>
  </si>
  <si>
    <t>10</t>
  </si>
  <si>
    <t>Majandustegevuse registri toimingute riigilõiv</t>
  </si>
  <si>
    <t>Riigilõiv kasutusloa väljastamise eest</t>
  </si>
  <si>
    <t>Kutsekvalifikatsiooni tunnustamise taotluse läbivaatamise riigilõiv</t>
  </si>
  <si>
    <t>Lõhkematerjaliseaduse alusel teostatavate toimingute riigilõiv</t>
  </si>
  <si>
    <t>Raudteeseaduse alusel teostatavate toimingute riigilõiv</t>
  </si>
  <si>
    <t>Riiklike tegevuslitsentside ja tegevuslubade väljastamise ja pikendamise riigilõiv</t>
  </si>
  <si>
    <t>Elektroonilise side seaduse alusel teostatavate toimingute riigilõiv</t>
  </si>
  <si>
    <t>Muud riigilõivud</t>
  </si>
  <si>
    <t>Trahvid ja muud varalised karistused</t>
  </si>
  <si>
    <t>Sunniraha ja tulud asendustäitmisest</t>
  </si>
  <si>
    <t>40</t>
  </si>
  <si>
    <t>Saadud välistoetused</t>
  </si>
  <si>
    <t>44</t>
  </si>
  <si>
    <t>Omatulu muudelt majandusaladelt</t>
  </si>
  <si>
    <t>TULEMUSVALDKOND  INFOÜHISKOND</t>
  </si>
  <si>
    <t>INVESTEERINGUD KOKKU</t>
  </si>
  <si>
    <t>IYDA0000</t>
  </si>
  <si>
    <t>Investeeringud digiühiskonda</t>
  </si>
  <si>
    <t>IN002000</t>
  </si>
  <si>
    <t>IT investeeringud</t>
  </si>
  <si>
    <t>KULUD KOKKU</t>
  </si>
  <si>
    <t>IYDA0102</t>
  </si>
  <si>
    <t>Digiriigi alusbaasi kindlustamine</t>
  </si>
  <si>
    <t>20</t>
  </si>
  <si>
    <t>SE000028</t>
  </si>
  <si>
    <t>Vahendid RKASile</t>
  </si>
  <si>
    <t>60</t>
  </si>
  <si>
    <t>IYDA0203</t>
  </si>
  <si>
    <t>Küberturvalisuse tagamine</t>
  </si>
  <si>
    <t>IYDA0301</t>
  </si>
  <si>
    <t>Õigusruumi tagamine</t>
  </si>
  <si>
    <t>TULEMUSVALDKOND  TEADUS-  JA  ARENDUSTEGEVUS  JA  ETTEVÕTLUS</t>
  </si>
  <si>
    <t>PROGRAMM  ETTEVÕTLUSKESKKOND</t>
  </si>
  <si>
    <t>Ettevõtluse arendamise soodustamine</t>
  </si>
  <si>
    <t>KÄIBEMAKS  KOKKU</t>
  </si>
  <si>
    <t>Lisa 3</t>
  </si>
  <si>
    <t>TIEK0104</t>
  </si>
  <si>
    <t>Hoonestusõiguse seadmise tasu (meretuulepargid)</t>
  </si>
  <si>
    <t>DIGIÜHISKONNA  PROGRAMM</t>
  </si>
  <si>
    <t>*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</si>
  <si>
    <t xml:space="preserve">MKMi 25.01.2024 kk-ga nr 10 kinnitatud eelarve </t>
  </si>
  <si>
    <t>MKMi 10.06.2024 kk nr 41</t>
  </si>
  <si>
    <t>Lõplik eelarve 2024</t>
  </si>
  <si>
    <t>EELARVE_ ULE</t>
  </si>
  <si>
    <t>LISA-EELARVE</t>
  </si>
  <si>
    <t>2024_05</t>
  </si>
  <si>
    <t>2024_03</t>
  </si>
  <si>
    <t>SR070077</t>
  </si>
  <si>
    <t>IT vajaku kompenseerimine 4</t>
  </si>
  <si>
    <t>IN070099</t>
  </si>
  <si>
    <t>Viimase miili kogukonna meede</t>
  </si>
  <si>
    <t>Kulud (investeeringutoetus)</t>
  </si>
  <si>
    <t>Majandus- ja infotehnoloogiaministri käskkirja ""Majandus- ja Kommunikatsiooni-                                                                                                                                                                                                                                                                                                                                                                                                                         ministeeriumi ja tema valitsemisala asutuste 2024. a eelarvete kinnitamine" muutmine" juurde</t>
  </si>
  <si>
    <t>MKMi 25.01.2024 kk nr 11</t>
  </si>
  <si>
    <t>2024_01</t>
  </si>
  <si>
    <t>2024. aasta lisaeelarve seadus 19.06.2024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</si>
</sst>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Calibri"/>
      <family val="2"/>
      <scheme val="minor"/>
    </font>
    <font>
      <b/>
      <sz val="9"/>
      <color indexed="8"/>
      <name val="Times New Roman"/>
      <family val="1"/>
      <charset val="186"/>
    </font>
    <font>
      <sz val="8"/>
      <name val="Calibri"/>
      <family val="2"/>
      <scheme val="minor"/>
    </font>
    <font>
      <i/>
      <sz val="10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7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right" vertical="center" wrapText="1"/>
    </xf>
    <xf numFmtId="0" fontId="5" fillId="0" borderId="0" xfId="1" applyFont="1"/>
    <xf numFmtId="3" fontId="6" fillId="0" borderId="0" xfId="1" applyNumberFormat="1" applyFont="1" applyAlignment="1">
      <alignment horizontal="right" wrapText="1"/>
    </xf>
    <xf numFmtId="3" fontId="7" fillId="0" borderId="0" xfId="1" applyNumberFormat="1" applyFont="1" applyAlignment="1" applyProtection="1">
      <alignment horizontal="right"/>
      <protection hidden="1"/>
    </xf>
    <xf numFmtId="3" fontId="8" fillId="0" borderId="0" xfId="1" applyNumberFormat="1" applyFont="1" applyAlignment="1">
      <alignment horizontal="right" wrapText="1"/>
    </xf>
    <xf numFmtId="3" fontId="9" fillId="0" borderId="0" xfId="1" applyNumberFormat="1" applyFont="1" applyAlignment="1">
      <alignment horizontal="right" wrapText="1"/>
    </xf>
    <xf numFmtId="49" fontId="6" fillId="0" borderId="0" xfId="1" applyNumberFormat="1" applyFont="1" applyAlignment="1">
      <alignment horizontal="right"/>
    </xf>
    <xf numFmtId="3" fontId="9" fillId="0" borderId="0" xfId="1" applyNumberFormat="1" applyFont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Border="1"/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right" vertical="center" wrapText="1"/>
    </xf>
    <xf numFmtId="3" fontId="1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2" borderId="1" xfId="2" applyFont="1" applyFill="1" applyBorder="1" applyAlignment="1">
      <alignment horizontal="right" vertical="center" wrapText="1"/>
    </xf>
    <xf numFmtId="0" fontId="15" fillId="0" borderId="0" xfId="0" applyFont="1"/>
    <xf numFmtId="0" fontId="15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1" applyFont="1" applyBorder="1" applyAlignment="1">
      <alignment vertical="center" wrapText="1"/>
    </xf>
    <xf numFmtId="3" fontId="14" fillId="0" borderId="1" xfId="1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3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3" fontId="14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4" fontId="5" fillId="3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11" fillId="0" borderId="1" xfId="2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right" vertical="center"/>
    </xf>
    <xf numFmtId="0" fontId="14" fillId="0" borderId="1" xfId="1" applyFont="1" applyBorder="1" applyAlignment="1">
      <alignment vertical="center"/>
    </xf>
    <xf numFmtId="49" fontId="14" fillId="0" borderId="0" xfId="0" applyNumberFormat="1" applyFont="1" applyAlignment="1">
      <alignment vertical="center"/>
    </xf>
    <xf numFmtId="3" fontId="14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0" fontId="0" fillId="3" borderId="1" xfId="0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vertical="center"/>
    </xf>
    <xf numFmtId="0" fontId="2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0" fontId="13" fillId="3" borderId="1" xfId="1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3" fillId="2" borderId="1" xfId="2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</cellXfs>
  <cellStyles count="3">
    <cellStyle name="Normaallaad" xfId="0" builtinId="0"/>
    <cellStyle name="Normaallaad 2" xfId="1" xr:uid="{5B278C98-12C0-4749-BC09-1BD921F29625}"/>
    <cellStyle name="Normaallaad 4" xfId="2" xr:uid="{FF2256EE-252E-4964-B835-AAAF649D75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rista Fazijev" id="{64BA5F28-94E2-432C-9AEF-33244EE2D6C0}" userId="S-1-5-21-2009196460-3307222142-1538888278-12158" providerId="AD"/>
  <person displayName="Krista Fazijev" id="{3E53E58B-F4B9-4851-8863-79C4EA0E411D}" userId="S::krista.fazijev@mkm.ee::87d024f3-374d-4c61-833f-1dd39a9c49f4" providerId="AD"/>
</personList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5" dT="2022-12-29T14:33:31.16" personId="{3E53E58B-F4B9-4851-8863-79C4EA0E411D}" id="{A417488B-807D-4633-A1CC-37D8E8927A97}">
    <text>Kasutamisõiguse tasu konto nr 323710</text>
  </threadedComment>
  <threadedComment ref="G25" dT="2024-01-04T09:59:51.85" personId="{64BA5F28-94E2-432C-9AEF-33244EE2D6C0}" id="{C5777016-4483-4405-99EB-378171C78FA3}" parentId="{A417488B-807D-4633-A1CC-37D8E8927A97}">
    <text>323700</text>
  </threadedComment>
  <threadedComment ref="G27" dT="2022-12-29T14:32:52.12" personId="{3E53E58B-F4B9-4851-8863-79C4EA0E411D}" id="{EBA22AFE-201A-4682-8989-C73C659C1F4C}">
    <text>Konto 3888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6E59-DB5E-41CB-BD2D-1C70DBC9B77F}">
  <sheetPr>
    <pageSetUpPr fitToPage="1"/>
  </sheetPr>
  <dimension ref="A1:K64"/>
  <sheetViews>
    <sheetView tabSelected="1" topLeftCell="A3" zoomScale="110" zoomScaleNormal="110" workbookViewId="0">
      <selection activeCell="J14" sqref="J14"/>
    </sheetView>
  </sheetViews>
  <sheetFormatPr defaultRowHeight="14.5" x14ac:dyDescent="0.35"/>
  <cols>
    <col min="1" max="1" width="10" customWidth="1"/>
    <col min="2" max="2" width="22.453125" customWidth="1"/>
    <col min="3" max="3" width="7.453125" style="4" customWidth="1"/>
    <col min="4" max="4" width="9.453125" customWidth="1"/>
    <col min="5" max="5" width="22.6328125" customWidth="1"/>
    <col min="6" max="6" width="37.36328125" customWidth="1"/>
    <col min="7" max="8" width="11.1796875" customWidth="1"/>
    <col min="9" max="9" width="9.90625" customWidth="1"/>
    <col min="10" max="10" width="9.6328125" customWidth="1"/>
    <col min="11" max="11" width="10.6328125" customWidth="1"/>
  </cols>
  <sheetData>
    <row r="1" spans="1:11" x14ac:dyDescent="0.35">
      <c r="C1" s="1"/>
      <c r="D1" s="2"/>
      <c r="E1" s="2"/>
      <c r="K1" s="3" t="s">
        <v>56</v>
      </c>
    </row>
    <row r="2" spans="1:11" ht="14.4" customHeight="1" x14ac:dyDescent="0.35">
      <c r="D2" s="5"/>
      <c r="E2" s="39"/>
      <c r="F2" s="60" t="s">
        <v>73</v>
      </c>
      <c r="G2" s="61"/>
      <c r="H2" s="61"/>
      <c r="I2" s="61"/>
      <c r="J2" s="61"/>
      <c r="K2" s="61"/>
    </row>
    <row r="3" spans="1:11" x14ac:dyDescent="0.35">
      <c r="C3" s="5"/>
      <c r="D3" s="5"/>
      <c r="E3" s="39"/>
      <c r="F3" s="61"/>
      <c r="G3" s="61"/>
      <c r="H3" s="61"/>
      <c r="I3" s="61"/>
      <c r="J3" s="61"/>
      <c r="K3" s="61"/>
    </row>
    <row r="4" spans="1:11" x14ac:dyDescent="0.35">
      <c r="C4" s="6"/>
      <c r="D4" s="6"/>
      <c r="E4" s="38"/>
      <c r="F4" s="38"/>
      <c r="G4" s="38"/>
      <c r="H4" s="38"/>
    </row>
    <row r="5" spans="1:11" x14ac:dyDescent="0.35">
      <c r="A5" s="7" t="s">
        <v>0</v>
      </c>
    </row>
    <row r="6" spans="1:11" x14ac:dyDescent="0.35">
      <c r="A6" s="7"/>
      <c r="F6" s="8" t="s">
        <v>1</v>
      </c>
      <c r="G6" s="9">
        <f>+SUBTOTAL(9, G17:G29)</f>
        <v>21121890.000159997</v>
      </c>
      <c r="H6" s="9">
        <f>+SUBTOTAL(9, H17:H29)</f>
        <v>0</v>
      </c>
      <c r="I6" s="9">
        <f t="shared" ref="I6:K6" si="0">+SUBTOTAL(9, I17:I29)</f>
        <v>0</v>
      </c>
      <c r="J6" s="9">
        <f t="shared" si="0"/>
        <v>0</v>
      </c>
      <c r="K6" s="9">
        <f t="shared" si="0"/>
        <v>21121890.000159997</v>
      </c>
    </row>
    <row r="7" spans="1:11" x14ac:dyDescent="0.35">
      <c r="A7" s="7"/>
      <c r="F7" s="10" t="s">
        <v>2</v>
      </c>
      <c r="G7" s="11">
        <f>SUM(G6)</f>
        <v>21121890.000159997</v>
      </c>
      <c r="H7" s="11">
        <f>SUM(H6)</f>
        <v>0</v>
      </c>
      <c r="I7" s="11">
        <f t="shared" ref="I7:K7" si="1">SUM(I6)</f>
        <v>0</v>
      </c>
      <c r="J7" s="11">
        <f t="shared" si="1"/>
        <v>0</v>
      </c>
      <c r="K7" s="11">
        <f t="shared" si="1"/>
        <v>21121890.000159997</v>
      </c>
    </row>
    <row r="8" spans="1:11" x14ac:dyDescent="0.35">
      <c r="A8" s="7"/>
      <c r="F8" s="12" t="s">
        <v>3</v>
      </c>
      <c r="G8" s="9">
        <f>SUMIF($F$33:$F$56,"Investeeringud*",G$33:G$56)</f>
        <v>-215000</v>
      </c>
      <c r="H8" s="9">
        <f>SUMIF($F$33:$F$56,"Investeeringud*",H$33:H$56)</f>
        <v>0</v>
      </c>
      <c r="I8" s="9">
        <f>SUMIF($F$33:$F$56,"Investeeringud*",I$33:I$56)</f>
        <v>-225000</v>
      </c>
      <c r="J8" s="9">
        <f>SUMIF($F$33:$F$56,"Investeeringud*",J$33:J$56)</f>
        <v>0</v>
      </c>
      <c r="K8" s="9">
        <f>SUMIF($F$33:$F$56,"Investeeringud*",K$33:K$56)</f>
        <v>-440000</v>
      </c>
    </row>
    <row r="9" spans="1:11" x14ac:dyDescent="0.35">
      <c r="A9" s="7"/>
      <c r="F9" s="12" t="s">
        <v>4</v>
      </c>
      <c r="G9" s="9">
        <f>SUMIF($F$35:$F$56,"Kulud*",G$35:G$56)</f>
        <v>-8301672.7399700005</v>
      </c>
      <c r="H9" s="9">
        <f>SUMIF($F$35:$F$56,"Kulud*",H$35:H$56)</f>
        <v>-902892.51</v>
      </c>
      <c r="I9" s="9">
        <f>SUMIF($F$35:$F$56,"Kulud*",I$35:I$56)</f>
        <v>-1461147.3232235257</v>
      </c>
      <c r="J9" s="9">
        <f>SUMIF($F$35:$F$56,"Kulud*",J$35:J$56)</f>
        <v>226067.00070000003</v>
      </c>
      <c r="K9" s="9">
        <f>SUMIF($F$35:$F$56,"Kulud*",K$35:K$56)</f>
        <v>-10439645.572493525</v>
      </c>
    </row>
    <row r="10" spans="1:11" x14ac:dyDescent="0.35">
      <c r="A10" s="7"/>
      <c r="F10" s="8" t="s">
        <v>5</v>
      </c>
      <c r="G10" s="9">
        <f>SUMIF($F$35:$F$56,"Põhivara kulum*",G$35:G$56)</f>
        <v>-292896.99998999998</v>
      </c>
      <c r="H10" s="9">
        <f>SUMIF($F$35:$F$56,"Põhivara kulum*",H$35:H$56)</f>
        <v>0</v>
      </c>
      <c r="I10" s="9">
        <f>SUMIF($F$35:$F$56,"Põhivara kulum*",I$35:I$56)</f>
        <v>0</v>
      </c>
      <c r="J10" s="9">
        <f>SUMIF($F$35:$F$56,"Põhivara kulum*",J$35:J$56)</f>
        <v>0</v>
      </c>
      <c r="K10" s="9">
        <f>SUMIF($F$35:$F$56,"Põhivara kulum*",K$35:K$56)</f>
        <v>-292896.99998999998</v>
      </c>
    </row>
    <row r="11" spans="1:11" x14ac:dyDescent="0.35">
      <c r="A11" s="7"/>
      <c r="F11" s="8" t="s">
        <v>6</v>
      </c>
      <c r="G11" s="9">
        <f>+SUBTOTAL(9, G58:G60)</f>
        <v>-401924.39999000001</v>
      </c>
      <c r="H11" s="9">
        <f>+SUBTOTAL(9, H58:H60)</f>
        <v>0</v>
      </c>
      <c r="I11" s="9">
        <f t="shared" ref="I11:K11" si="2">+SUBTOTAL(9, I58:I60)</f>
        <v>0</v>
      </c>
      <c r="J11" s="9">
        <f t="shared" si="2"/>
        <v>0</v>
      </c>
      <c r="K11" s="9">
        <f t="shared" si="2"/>
        <v>-401924.39999000001</v>
      </c>
    </row>
    <row r="12" spans="1:11" x14ac:dyDescent="0.35">
      <c r="F12" s="10" t="s">
        <v>7</v>
      </c>
      <c r="G12" s="13">
        <f t="shared" ref="G12:K12" si="3">SUM(G8:G11)</f>
        <v>-9211494.1399499997</v>
      </c>
      <c r="H12" s="13">
        <f t="shared" ref="H12" si="4">SUM(H8:H11)</f>
        <v>-902892.51</v>
      </c>
      <c r="I12" s="13">
        <f t="shared" si="3"/>
        <v>-1686147.3232235257</v>
      </c>
      <c r="J12" s="13">
        <f t="shared" si="3"/>
        <v>226067.00070000003</v>
      </c>
      <c r="K12" s="13">
        <f t="shared" si="3"/>
        <v>-11574466.972473525</v>
      </c>
    </row>
    <row r="13" spans="1:11" ht="65" x14ac:dyDescent="0.35">
      <c r="A13" s="14" t="s">
        <v>8</v>
      </c>
      <c r="B13" s="14" t="s">
        <v>9</v>
      </c>
      <c r="C13" s="15" t="s">
        <v>10</v>
      </c>
      <c r="D13" s="14" t="s">
        <v>11</v>
      </c>
      <c r="E13" s="14" t="s">
        <v>12</v>
      </c>
      <c r="F13" s="14" t="s">
        <v>13</v>
      </c>
      <c r="G13" s="40" t="s">
        <v>61</v>
      </c>
      <c r="H13" s="40" t="s">
        <v>74</v>
      </c>
      <c r="I13" s="40" t="s">
        <v>62</v>
      </c>
      <c r="J13" s="41" t="s">
        <v>76</v>
      </c>
      <c r="K13" s="40" t="s">
        <v>63</v>
      </c>
    </row>
    <row r="14" spans="1:11" ht="26" x14ac:dyDescent="0.35">
      <c r="A14" s="16"/>
      <c r="B14" s="16"/>
      <c r="C14" s="17"/>
      <c r="D14" s="18"/>
      <c r="E14" s="19"/>
      <c r="F14" s="20" t="s">
        <v>14</v>
      </c>
      <c r="G14" s="21"/>
      <c r="H14" s="46" t="s">
        <v>64</v>
      </c>
      <c r="I14" s="21" t="s">
        <v>64</v>
      </c>
      <c r="J14" s="42" t="s">
        <v>65</v>
      </c>
      <c r="K14" s="43"/>
    </row>
    <row r="15" spans="1:11" x14ac:dyDescent="0.35">
      <c r="A15" s="18" t="s">
        <v>15</v>
      </c>
      <c r="B15" s="18" t="s">
        <v>15</v>
      </c>
      <c r="C15" s="22" t="s">
        <v>15</v>
      </c>
      <c r="D15" s="18"/>
      <c r="E15" s="19"/>
      <c r="F15" s="20" t="s">
        <v>16</v>
      </c>
      <c r="G15" s="27"/>
      <c r="H15" s="44" t="s">
        <v>75</v>
      </c>
      <c r="I15" s="44" t="s">
        <v>66</v>
      </c>
      <c r="J15" s="44" t="s">
        <v>67</v>
      </c>
      <c r="K15" s="45"/>
    </row>
    <row r="16" spans="1:11" x14ac:dyDescent="0.35">
      <c r="A16" s="67" t="s">
        <v>17</v>
      </c>
      <c r="B16" s="67"/>
      <c r="C16" s="47"/>
      <c r="D16" s="23"/>
      <c r="E16" s="23"/>
      <c r="F16" s="23"/>
      <c r="G16" s="48">
        <f>+SUBTOTAL(9, G17:G29)</f>
        <v>21121890.000159997</v>
      </c>
      <c r="H16" s="48">
        <f t="shared" ref="H16:K16" si="5">+SUBTOTAL(9, H17:H29)</f>
        <v>0</v>
      </c>
      <c r="I16" s="48">
        <f t="shared" si="5"/>
        <v>0</v>
      </c>
      <c r="J16" s="48">
        <f t="shared" si="5"/>
        <v>0</v>
      </c>
      <c r="K16" s="48">
        <f t="shared" si="5"/>
        <v>21121890.000159997</v>
      </c>
    </row>
    <row r="17" spans="1:11" s="24" customFormat="1" x14ac:dyDescent="0.35">
      <c r="A17" s="34" t="s">
        <v>18</v>
      </c>
      <c r="B17" s="34" t="s">
        <v>19</v>
      </c>
      <c r="C17" s="27" t="s">
        <v>20</v>
      </c>
      <c r="D17" s="45" t="s">
        <v>15</v>
      </c>
      <c r="E17" s="45" t="s">
        <v>15</v>
      </c>
      <c r="F17" s="49" t="s">
        <v>21</v>
      </c>
      <c r="G17" s="29">
        <v>400</v>
      </c>
      <c r="H17" s="29"/>
      <c r="I17" s="33"/>
      <c r="J17" s="33"/>
      <c r="K17" s="33">
        <f>+G17+I17+J17</f>
        <v>400</v>
      </c>
    </row>
    <row r="18" spans="1:11" s="24" customFormat="1" x14ac:dyDescent="0.35">
      <c r="A18" s="25"/>
      <c r="B18" s="26"/>
      <c r="C18" s="27" t="s">
        <v>20</v>
      </c>
      <c r="D18" s="25"/>
      <c r="E18" s="25"/>
      <c r="F18" s="49" t="s">
        <v>22</v>
      </c>
      <c r="G18" s="33">
        <v>150500.00003</v>
      </c>
      <c r="H18" s="33"/>
      <c r="I18" s="33"/>
      <c r="J18" s="33"/>
      <c r="K18" s="33">
        <f t="shared" ref="K18:K60" si="6">+G18+I18+J18</f>
        <v>150500.00003</v>
      </c>
    </row>
    <row r="19" spans="1:11" s="30" customFormat="1" ht="26" x14ac:dyDescent="0.35">
      <c r="A19" s="25"/>
      <c r="B19" s="26"/>
      <c r="C19" s="27" t="s">
        <v>20</v>
      </c>
      <c r="D19" s="25"/>
      <c r="E19" s="25"/>
      <c r="F19" s="28" t="s">
        <v>23</v>
      </c>
      <c r="G19" s="29">
        <v>1500</v>
      </c>
      <c r="H19" s="29"/>
      <c r="I19" s="33"/>
      <c r="J19" s="33"/>
      <c r="K19" s="33">
        <f t="shared" si="6"/>
        <v>1500</v>
      </c>
    </row>
    <row r="20" spans="1:11" s="30" customFormat="1" ht="26" x14ac:dyDescent="0.35">
      <c r="A20" s="31"/>
      <c r="B20" s="32"/>
      <c r="C20" s="27" t="s">
        <v>20</v>
      </c>
      <c r="D20" s="20"/>
      <c r="E20" s="20"/>
      <c r="F20" s="28" t="s">
        <v>24</v>
      </c>
      <c r="G20" s="29">
        <v>12000</v>
      </c>
      <c r="H20" s="29"/>
      <c r="I20" s="33"/>
      <c r="J20" s="33"/>
      <c r="K20" s="33">
        <f t="shared" si="6"/>
        <v>12000</v>
      </c>
    </row>
    <row r="21" spans="1:11" s="30" customFormat="1" ht="26" x14ac:dyDescent="0.35">
      <c r="A21" s="31"/>
      <c r="B21" s="32"/>
      <c r="C21" s="27" t="s">
        <v>20</v>
      </c>
      <c r="D21" s="20"/>
      <c r="E21" s="20"/>
      <c r="F21" s="28" t="s">
        <v>25</v>
      </c>
      <c r="G21" s="29">
        <v>207500.00001999998</v>
      </c>
      <c r="H21" s="29"/>
      <c r="I21" s="33"/>
      <c r="J21" s="33"/>
      <c r="K21" s="33">
        <f t="shared" si="6"/>
        <v>207500.00001999998</v>
      </c>
    </row>
    <row r="22" spans="1:11" s="30" customFormat="1" ht="26" x14ac:dyDescent="0.35">
      <c r="A22" s="31"/>
      <c r="B22" s="32"/>
      <c r="C22" s="27" t="s">
        <v>20</v>
      </c>
      <c r="D22" s="20"/>
      <c r="E22" s="20"/>
      <c r="F22" s="28" t="s">
        <v>26</v>
      </c>
      <c r="G22" s="33">
        <v>36000.000019999999</v>
      </c>
      <c r="H22" s="33"/>
      <c r="I22" s="33"/>
      <c r="J22" s="33"/>
      <c r="K22" s="33">
        <f t="shared" si="6"/>
        <v>36000.000019999999</v>
      </c>
    </row>
    <row r="23" spans="1:11" s="30" customFormat="1" ht="26" x14ac:dyDescent="0.35">
      <c r="A23" s="31"/>
      <c r="B23" s="32"/>
      <c r="C23" s="27" t="s">
        <v>20</v>
      </c>
      <c r="D23" s="20"/>
      <c r="E23" s="20"/>
      <c r="F23" s="28" t="s">
        <v>27</v>
      </c>
      <c r="G23" s="29">
        <v>5125000.0000299998</v>
      </c>
      <c r="H23" s="29"/>
      <c r="I23" s="33"/>
      <c r="J23" s="33"/>
      <c r="K23" s="33">
        <f t="shared" si="6"/>
        <v>5125000.0000299998</v>
      </c>
    </row>
    <row r="24" spans="1:11" s="24" customFormat="1" x14ac:dyDescent="0.35">
      <c r="A24" s="31"/>
      <c r="B24" s="32"/>
      <c r="C24" s="27" t="s">
        <v>20</v>
      </c>
      <c r="D24" s="20"/>
      <c r="E24" s="20"/>
      <c r="F24" s="49" t="s">
        <v>28</v>
      </c>
      <c r="G24" s="33">
        <v>500.00001999999989</v>
      </c>
      <c r="H24" s="33"/>
      <c r="I24" s="33"/>
      <c r="J24" s="33"/>
      <c r="K24" s="33">
        <f t="shared" si="6"/>
        <v>500.00001999999989</v>
      </c>
    </row>
    <row r="25" spans="1:11" s="24" customFormat="1" x14ac:dyDescent="0.35">
      <c r="A25" s="31"/>
      <c r="B25" s="32"/>
      <c r="C25" s="27" t="s">
        <v>20</v>
      </c>
      <c r="D25" s="20"/>
      <c r="E25" s="20"/>
      <c r="F25" s="50" t="s">
        <v>58</v>
      </c>
      <c r="G25" s="51">
        <v>15000000</v>
      </c>
      <c r="H25" s="51"/>
      <c r="I25" s="33"/>
      <c r="J25" s="33"/>
      <c r="K25" s="33">
        <f t="shared" si="6"/>
        <v>15000000</v>
      </c>
    </row>
    <row r="26" spans="1:11" s="24" customFormat="1" x14ac:dyDescent="0.35">
      <c r="A26" s="31"/>
      <c r="B26" s="32"/>
      <c r="C26" s="27" t="s">
        <v>20</v>
      </c>
      <c r="D26" s="20"/>
      <c r="E26" s="20"/>
      <c r="F26" s="49" t="s">
        <v>29</v>
      </c>
      <c r="G26" s="51">
        <v>3000</v>
      </c>
      <c r="H26" s="51"/>
      <c r="I26" s="33"/>
      <c r="J26" s="33"/>
      <c r="K26" s="33">
        <f t="shared" si="6"/>
        <v>3000</v>
      </c>
    </row>
    <row r="27" spans="1:11" s="24" customFormat="1" x14ac:dyDescent="0.35">
      <c r="A27" s="31"/>
      <c r="B27" s="32"/>
      <c r="C27" s="27" t="s">
        <v>20</v>
      </c>
      <c r="D27" s="20"/>
      <c r="E27" s="20"/>
      <c r="F27" s="28" t="s">
        <v>30</v>
      </c>
      <c r="G27" s="51">
        <v>3000</v>
      </c>
      <c r="H27" s="51"/>
      <c r="I27" s="33"/>
      <c r="J27" s="33"/>
      <c r="K27" s="33">
        <f t="shared" si="6"/>
        <v>3000</v>
      </c>
    </row>
    <row r="28" spans="1:11" s="24" customFormat="1" x14ac:dyDescent="0.35">
      <c r="A28" s="45"/>
      <c r="B28" s="34"/>
      <c r="C28" s="27" t="s">
        <v>31</v>
      </c>
      <c r="D28" s="45" t="s">
        <v>15</v>
      </c>
      <c r="E28" s="45" t="s">
        <v>15</v>
      </c>
      <c r="F28" s="34" t="s">
        <v>32</v>
      </c>
      <c r="G28" s="52">
        <v>581490.00004000007</v>
      </c>
      <c r="H28" s="52"/>
      <c r="I28" s="33"/>
      <c r="J28" s="33"/>
      <c r="K28" s="33">
        <f t="shared" si="6"/>
        <v>581490.00004000007</v>
      </c>
    </row>
    <row r="29" spans="1:11" s="24" customFormat="1" x14ac:dyDescent="0.35">
      <c r="A29" s="45"/>
      <c r="B29" s="34"/>
      <c r="C29" s="27" t="s">
        <v>33</v>
      </c>
      <c r="D29" s="45" t="s">
        <v>15</v>
      </c>
      <c r="E29" s="45" t="s">
        <v>15</v>
      </c>
      <c r="F29" s="34" t="s">
        <v>34</v>
      </c>
      <c r="G29" s="52">
        <v>1000</v>
      </c>
      <c r="H29" s="52"/>
      <c r="I29" s="33"/>
      <c r="J29" s="33"/>
      <c r="K29" s="33">
        <f t="shared" si="6"/>
        <v>1000</v>
      </c>
    </row>
    <row r="30" spans="1:11" s="24" customFormat="1" x14ac:dyDescent="0.35">
      <c r="A30" s="68" t="s">
        <v>35</v>
      </c>
      <c r="B30" s="69"/>
      <c r="C30" s="70"/>
      <c r="D30" s="53"/>
      <c r="E30" s="53"/>
      <c r="F30" s="53"/>
      <c r="G30" s="54">
        <f>+SUBTOTAL(9, G31:G48)</f>
        <v>-3084254.3503596415</v>
      </c>
      <c r="H30" s="54">
        <f>+SUBTOTAL(9, H31:H48)</f>
        <v>-902892.51</v>
      </c>
      <c r="I30" s="54">
        <f>+SUBTOTAL(9, I31:I48)</f>
        <v>-660573.87486528372</v>
      </c>
      <c r="J30" s="54">
        <f>+SUBTOTAL(9, J31:J48)</f>
        <v>0</v>
      </c>
      <c r="K30" s="54">
        <f>+SUBTOTAL(9, K31:K48)</f>
        <v>-4647720.735224925</v>
      </c>
    </row>
    <row r="31" spans="1:11" x14ac:dyDescent="0.35">
      <c r="A31" s="71" t="s">
        <v>59</v>
      </c>
      <c r="B31" s="71"/>
      <c r="C31" s="55"/>
      <c r="D31" s="53"/>
      <c r="E31" s="53"/>
      <c r="F31" s="53"/>
      <c r="G31" s="54">
        <f>+SUBTOTAL(9, G32:G48)</f>
        <v>-3084254.3503596415</v>
      </c>
      <c r="H31" s="54">
        <f>+SUBTOTAL(9, H32:H48)</f>
        <v>-902892.51</v>
      </c>
      <c r="I31" s="54">
        <f>+SUBTOTAL(9, I32:I48)</f>
        <v>-660573.87486528372</v>
      </c>
      <c r="J31" s="54">
        <f>+SUBTOTAL(9, J32:J48)</f>
        <v>0</v>
      </c>
      <c r="K31" s="54">
        <f>+SUBTOTAL(9, K32:K48)</f>
        <v>-4647720.735224925</v>
      </c>
    </row>
    <row r="32" spans="1:11" x14ac:dyDescent="0.35">
      <c r="A32" s="71" t="s">
        <v>36</v>
      </c>
      <c r="B32" s="71"/>
      <c r="C32" s="55"/>
      <c r="D32" s="53"/>
      <c r="E32" s="53"/>
      <c r="F32" s="53"/>
      <c r="G32" s="54">
        <f>+SUBTOTAL(9, G33:G33)</f>
        <v>-215000</v>
      </c>
      <c r="H32" s="54">
        <f>+SUBTOTAL(9, H33:H33)</f>
        <v>0</v>
      </c>
      <c r="I32" s="54">
        <f t="shared" ref="I32:K32" si="7">+SUBTOTAL(9, I33:I33)</f>
        <v>-225000</v>
      </c>
      <c r="J32" s="54">
        <f t="shared" si="7"/>
        <v>0</v>
      </c>
      <c r="K32" s="54">
        <f t="shared" si="7"/>
        <v>-440000</v>
      </c>
    </row>
    <row r="33" spans="1:11" ht="18.75" customHeight="1" x14ac:dyDescent="0.35">
      <c r="A33" s="34" t="s">
        <v>37</v>
      </c>
      <c r="B33" s="35" t="s">
        <v>38</v>
      </c>
      <c r="C33" s="27">
        <v>20</v>
      </c>
      <c r="D33" s="34" t="s">
        <v>39</v>
      </c>
      <c r="E33" s="34" t="s">
        <v>40</v>
      </c>
      <c r="F33" s="34" t="s">
        <v>3</v>
      </c>
      <c r="G33" s="52">
        <v>-215000</v>
      </c>
      <c r="H33" s="52"/>
      <c r="I33" s="52">
        <v>-225000</v>
      </c>
      <c r="J33" s="52"/>
      <c r="K33" s="33">
        <f t="shared" si="6"/>
        <v>-440000</v>
      </c>
    </row>
    <row r="34" spans="1:11" x14ac:dyDescent="0.35">
      <c r="A34" s="63" t="s">
        <v>41</v>
      </c>
      <c r="B34" s="63"/>
      <c r="C34" s="47"/>
      <c r="D34" s="56"/>
      <c r="E34" s="56"/>
      <c r="F34" s="56"/>
      <c r="G34" s="57">
        <f>+SUBTOTAL(9, G35:G48)</f>
        <v>-2869254.3503596415</v>
      </c>
      <c r="H34" s="57">
        <f>+SUBTOTAL(9, H35:H48)</f>
        <v>-902892.51</v>
      </c>
      <c r="I34" s="57">
        <f>+SUBTOTAL(9, I35:I48)</f>
        <v>-435573.87486528378</v>
      </c>
      <c r="J34" s="57">
        <f>+SUBTOTAL(9, J35:J48)</f>
        <v>0</v>
      </c>
      <c r="K34" s="57">
        <f>+SUBTOTAL(9, K35:K48)</f>
        <v>-4207720.735224925</v>
      </c>
    </row>
    <row r="35" spans="1:11" s="36" customFormat="1" ht="26" x14ac:dyDescent="0.35">
      <c r="A35" s="34" t="s">
        <v>42</v>
      </c>
      <c r="B35" s="35" t="s">
        <v>43</v>
      </c>
      <c r="C35" s="27" t="s">
        <v>44</v>
      </c>
      <c r="D35" s="34" t="s">
        <v>15</v>
      </c>
      <c r="E35" s="34" t="s">
        <v>15</v>
      </c>
      <c r="F35" s="34" t="s">
        <v>4</v>
      </c>
      <c r="G35" s="52">
        <v>-294623.600745128</v>
      </c>
      <c r="H35" s="52"/>
      <c r="I35" s="52">
        <v>-19038.055683580253</v>
      </c>
      <c r="J35" s="52"/>
      <c r="K35" s="33">
        <f>+G35+I35+J35+H35</f>
        <v>-313661.65642870823</v>
      </c>
    </row>
    <row r="36" spans="1:11" x14ac:dyDescent="0.35">
      <c r="A36" s="34"/>
      <c r="B36" s="34"/>
      <c r="C36" s="27" t="s">
        <v>44</v>
      </c>
      <c r="D36" s="34" t="s">
        <v>45</v>
      </c>
      <c r="E36" s="34" t="s">
        <v>46</v>
      </c>
      <c r="F36" s="34" t="s">
        <v>4</v>
      </c>
      <c r="G36" s="52">
        <v>-4835.9670405820771</v>
      </c>
      <c r="H36" s="52"/>
      <c r="I36" s="52"/>
      <c r="J36" s="52"/>
      <c r="K36" s="33">
        <f t="shared" ref="K36:K48" si="8">+G36+I36+J36+H36</f>
        <v>-4835.9670405820771</v>
      </c>
    </row>
    <row r="37" spans="1:11" x14ac:dyDescent="0.35">
      <c r="A37" s="34"/>
      <c r="B37" s="34"/>
      <c r="C37" s="27" t="s">
        <v>44</v>
      </c>
      <c r="D37" s="34" t="s">
        <v>68</v>
      </c>
      <c r="E37" s="34" t="s">
        <v>69</v>
      </c>
      <c r="F37" s="34" t="s">
        <v>4</v>
      </c>
      <c r="G37" s="52">
        <v>0</v>
      </c>
      <c r="H37" s="52">
        <v>-20000</v>
      </c>
      <c r="J37" s="52"/>
      <c r="K37" s="33">
        <f>+G37+I37+J37+H37</f>
        <v>-20000</v>
      </c>
    </row>
    <row r="38" spans="1:11" x14ac:dyDescent="0.35">
      <c r="A38" s="34"/>
      <c r="B38" s="34"/>
      <c r="C38" s="27" t="s">
        <v>47</v>
      </c>
      <c r="D38" s="34" t="s">
        <v>15</v>
      </c>
      <c r="E38" s="34" t="s">
        <v>15</v>
      </c>
      <c r="F38" s="34" t="s">
        <v>5</v>
      </c>
      <c r="G38" s="52">
        <v>-629.49641125933499</v>
      </c>
      <c r="H38" s="52"/>
      <c r="I38" s="52"/>
      <c r="J38" s="52"/>
      <c r="K38" s="33">
        <f t="shared" si="8"/>
        <v>-629.49641125933499</v>
      </c>
    </row>
    <row r="39" spans="1:11" x14ac:dyDescent="0.35">
      <c r="A39" s="34" t="s">
        <v>48</v>
      </c>
      <c r="B39" s="34" t="s">
        <v>49</v>
      </c>
      <c r="C39" s="27" t="s">
        <v>44</v>
      </c>
      <c r="D39" s="34" t="s">
        <v>15</v>
      </c>
      <c r="E39" s="34" t="s">
        <v>15</v>
      </c>
      <c r="F39" s="34" t="s">
        <v>4</v>
      </c>
      <c r="G39" s="52">
        <v>-199735.10940979046</v>
      </c>
      <c r="H39" s="52"/>
      <c r="I39" s="52">
        <v>-4204.0960092295245</v>
      </c>
      <c r="J39" s="52"/>
      <c r="K39" s="33">
        <f t="shared" si="8"/>
        <v>-203939.20541901997</v>
      </c>
    </row>
    <row r="40" spans="1:11" x14ac:dyDescent="0.35">
      <c r="A40" s="34"/>
      <c r="B40" s="34"/>
      <c r="C40" s="27" t="s">
        <v>44</v>
      </c>
      <c r="D40" s="34" t="s">
        <v>45</v>
      </c>
      <c r="E40" s="34" t="s">
        <v>46</v>
      </c>
      <c r="F40" s="34" t="s">
        <v>4</v>
      </c>
      <c r="G40" s="52">
        <v>-6125.5582514039706</v>
      </c>
      <c r="H40" s="52"/>
      <c r="I40" s="52"/>
      <c r="J40" s="52"/>
      <c r="K40" s="33">
        <f t="shared" si="8"/>
        <v>-6125.5582514039706</v>
      </c>
    </row>
    <row r="41" spans="1:11" x14ac:dyDescent="0.35">
      <c r="A41" s="34"/>
      <c r="B41" s="34"/>
      <c r="C41" s="27" t="s">
        <v>44</v>
      </c>
      <c r="D41" s="34" t="s">
        <v>68</v>
      </c>
      <c r="E41" s="34" t="s">
        <v>69</v>
      </c>
      <c r="F41" s="34" t="s">
        <v>4</v>
      </c>
      <c r="G41" s="52">
        <v>0</v>
      </c>
      <c r="H41" s="52">
        <v>-38581.89</v>
      </c>
      <c r="J41" s="52"/>
      <c r="K41" s="33">
        <f t="shared" si="8"/>
        <v>-38581.89</v>
      </c>
    </row>
    <row r="42" spans="1:11" x14ac:dyDescent="0.35">
      <c r="A42" s="34"/>
      <c r="B42" s="34"/>
      <c r="C42" s="27" t="s">
        <v>47</v>
      </c>
      <c r="D42" s="34" t="s">
        <v>15</v>
      </c>
      <c r="E42" s="34" t="s">
        <v>15</v>
      </c>
      <c r="F42" s="34" t="s">
        <v>5</v>
      </c>
      <c r="G42" s="52">
        <v>-797.36212092849121</v>
      </c>
      <c r="H42" s="52"/>
      <c r="I42" s="52"/>
      <c r="J42" s="52"/>
      <c r="K42" s="33">
        <f t="shared" si="8"/>
        <v>-797.36212092849121</v>
      </c>
    </row>
    <row r="43" spans="1:11" x14ac:dyDescent="0.35">
      <c r="A43" s="34" t="s">
        <v>50</v>
      </c>
      <c r="B43" s="34" t="s">
        <v>51</v>
      </c>
      <c r="C43" s="27" t="s">
        <v>44</v>
      </c>
      <c r="D43" s="34" t="s">
        <v>15</v>
      </c>
      <c r="E43" s="34" t="s">
        <v>15</v>
      </c>
      <c r="F43" s="34" t="s">
        <v>4</v>
      </c>
      <c r="G43" s="52">
        <v>-1897849.5520714221</v>
      </c>
      <c r="H43" s="52"/>
      <c r="I43" s="52">
        <v>-412330.72317247401</v>
      </c>
      <c r="J43" s="52"/>
      <c r="K43" s="33">
        <f t="shared" si="8"/>
        <v>-2310180.2752438961</v>
      </c>
    </row>
    <row r="44" spans="1:11" x14ac:dyDescent="0.35">
      <c r="A44" s="34"/>
      <c r="B44" s="34"/>
      <c r="C44" s="27" t="s">
        <v>44</v>
      </c>
      <c r="D44" s="34" t="s">
        <v>70</v>
      </c>
      <c r="E44" s="34" t="s">
        <v>71</v>
      </c>
      <c r="F44" s="34" t="s">
        <v>72</v>
      </c>
      <c r="G44" s="52">
        <v>0</v>
      </c>
      <c r="H44" s="52">
        <v>-799890.62</v>
      </c>
      <c r="I44">
        <v>-1</v>
      </c>
      <c r="J44" s="52"/>
      <c r="K44" s="33">
        <f t="shared" si="8"/>
        <v>-799891.62</v>
      </c>
    </row>
    <row r="45" spans="1:11" x14ac:dyDescent="0.35">
      <c r="A45" s="34"/>
      <c r="B45" s="34"/>
      <c r="C45" s="27" t="s">
        <v>44</v>
      </c>
      <c r="D45" s="34" t="s">
        <v>45</v>
      </c>
      <c r="E45" s="34" t="s">
        <v>46</v>
      </c>
      <c r="F45" s="34" t="s">
        <v>4</v>
      </c>
      <c r="G45" s="52">
        <v>-104336.28119794195</v>
      </c>
      <c r="H45" s="52"/>
      <c r="I45" s="52"/>
      <c r="J45" s="52"/>
      <c r="K45" s="33">
        <f t="shared" si="8"/>
        <v>-104336.28119794195</v>
      </c>
    </row>
    <row r="46" spans="1:11" x14ac:dyDescent="0.35">
      <c r="A46" s="34"/>
      <c r="B46" s="34"/>
      <c r="C46" s="27" t="s">
        <v>44</v>
      </c>
      <c r="D46" s="34" t="s">
        <v>68</v>
      </c>
      <c r="E46" s="34" t="s">
        <v>69</v>
      </c>
      <c r="F46" s="34" t="s">
        <v>4</v>
      </c>
      <c r="G46" s="52">
        <v>0</v>
      </c>
      <c r="H46" s="52">
        <v>-44420</v>
      </c>
      <c r="J46" s="52"/>
      <c r="K46" s="33">
        <f t="shared" si="8"/>
        <v>-44420</v>
      </c>
    </row>
    <row r="47" spans="1:11" x14ac:dyDescent="0.35">
      <c r="A47" s="34"/>
      <c r="B47" s="34"/>
      <c r="C47" s="27" t="s">
        <v>31</v>
      </c>
      <c r="D47" s="34" t="s">
        <v>15</v>
      </c>
      <c r="E47" s="34" t="s">
        <v>15</v>
      </c>
      <c r="F47" s="34" t="s">
        <v>4</v>
      </c>
      <c r="G47" s="52">
        <v>-110000</v>
      </c>
      <c r="H47" s="52"/>
      <c r="I47" s="52"/>
      <c r="J47" s="52"/>
      <c r="K47" s="33">
        <f t="shared" si="8"/>
        <v>-110000</v>
      </c>
    </row>
    <row r="48" spans="1:11" x14ac:dyDescent="0.35">
      <c r="A48" s="34"/>
      <c r="B48" s="34"/>
      <c r="C48" s="27" t="s">
        <v>47</v>
      </c>
      <c r="D48" s="34" t="s">
        <v>15</v>
      </c>
      <c r="E48" s="34" t="s">
        <v>15</v>
      </c>
      <c r="F48" s="34" t="s">
        <v>5</v>
      </c>
      <c r="G48" s="52">
        <v>-250321.42311118488</v>
      </c>
      <c r="H48" s="52"/>
      <c r="I48" s="52"/>
      <c r="J48" s="52"/>
      <c r="K48" s="33">
        <f t="shared" si="8"/>
        <v>-250321.42311118488</v>
      </c>
    </row>
    <row r="49" spans="1:11" x14ac:dyDescent="0.35">
      <c r="A49" s="58" t="s">
        <v>52</v>
      </c>
      <c r="B49" s="58"/>
      <c r="C49" s="47"/>
      <c r="D49" s="56"/>
      <c r="E49" s="56"/>
      <c r="F49" s="56"/>
      <c r="G49" s="57">
        <f>+SUBTOTAL(9, G50:G56)</f>
        <v>-5725315.3896003589</v>
      </c>
      <c r="H49" s="57">
        <f>+SUBTOTAL(9, H50:H56)</f>
        <v>0</v>
      </c>
      <c r="I49" s="57">
        <f t="shared" ref="I49:K49" si="9">+SUBTOTAL(9, I50:I56)</f>
        <v>-1025573.4483582419</v>
      </c>
      <c r="J49" s="57">
        <f t="shared" si="9"/>
        <v>226067.00070000003</v>
      </c>
      <c r="K49" s="57">
        <f t="shared" si="9"/>
        <v>-6524821.8372585997</v>
      </c>
    </row>
    <row r="50" spans="1:11" x14ac:dyDescent="0.35">
      <c r="A50" s="64" t="s">
        <v>53</v>
      </c>
      <c r="B50" s="65"/>
      <c r="C50" s="66"/>
      <c r="D50" s="56"/>
      <c r="E50" s="56"/>
      <c r="F50" s="56"/>
      <c r="G50" s="57">
        <f>+SUBTOTAL(9, G51:G56)</f>
        <v>-5725315.3896003589</v>
      </c>
      <c r="H50" s="57">
        <f>+SUBTOTAL(9, H51:H56)</f>
        <v>0</v>
      </c>
      <c r="I50" s="57">
        <f t="shared" ref="I50:K50" si="10">+SUBTOTAL(9, I51:I56)</f>
        <v>-1025573.4483582419</v>
      </c>
      <c r="J50" s="57">
        <f t="shared" si="10"/>
        <v>226067.00070000003</v>
      </c>
      <c r="K50" s="57">
        <f t="shared" si="10"/>
        <v>-6524821.8372585997</v>
      </c>
    </row>
    <row r="51" spans="1:11" x14ac:dyDescent="0.35">
      <c r="A51" s="63" t="s">
        <v>41</v>
      </c>
      <c r="B51" s="63"/>
      <c r="C51" s="47"/>
      <c r="D51" s="56"/>
      <c r="E51" s="56"/>
      <c r="F51" s="56"/>
      <c r="G51" s="57">
        <f>+SUBTOTAL(9, G52:G56)</f>
        <v>-5725315.3896003589</v>
      </c>
      <c r="H51" s="57">
        <f>+SUBTOTAL(9, H52:H56)</f>
        <v>0</v>
      </c>
      <c r="I51" s="57">
        <f t="shared" ref="I51:K51" si="11">+SUBTOTAL(9, I52:I56)</f>
        <v>-1025573.4483582419</v>
      </c>
      <c r="J51" s="57">
        <f t="shared" si="11"/>
        <v>226067.00070000003</v>
      </c>
      <c r="K51" s="57">
        <f t="shared" si="11"/>
        <v>-6524821.8372585997</v>
      </c>
    </row>
    <row r="52" spans="1:11" s="36" customFormat="1" ht="26" customHeight="1" x14ac:dyDescent="0.35">
      <c r="A52" s="34" t="s">
        <v>57</v>
      </c>
      <c r="B52" s="35" t="s">
        <v>54</v>
      </c>
      <c r="C52" s="27" t="s">
        <v>44</v>
      </c>
      <c r="D52" s="34" t="s">
        <v>15</v>
      </c>
      <c r="E52" s="34" t="s">
        <v>15</v>
      </c>
      <c r="F52" s="34" t="s">
        <v>4</v>
      </c>
      <c r="G52" s="52">
        <v>-4831810.7377536595</v>
      </c>
      <c r="H52" s="52"/>
      <c r="I52" s="52">
        <f>-175430.448358242-643677-73214-133252</f>
        <v>-1025573.4483582419</v>
      </c>
      <c r="J52" s="52">
        <v>226067.00070000003</v>
      </c>
      <c r="K52" s="33">
        <f t="shared" si="6"/>
        <v>-5631317.1854119012</v>
      </c>
    </row>
    <row r="53" spans="1:11" x14ac:dyDescent="0.35">
      <c r="A53" s="34"/>
      <c r="B53" s="35"/>
      <c r="C53" s="27" t="s">
        <v>44</v>
      </c>
      <c r="D53" s="34" t="s">
        <v>45</v>
      </c>
      <c r="E53" s="34" t="s">
        <v>46</v>
      </c>
      <c r="F53" s="34" t="s">
        <v>4</v>
      </c>
      <c r="G53" s="52">
        <v>-316115.93351007171</v>
      </c>
      <c r="H53" s="52"/>
      <c r="I53" s="52"/>
      <c r="J53" s="52"/>
      <c r="K53" s="33">
        <f t="shared" si="6"/>
        <v>-316115.93351007171</v>
      </c>
    </row>
    <row r="54" spans="1:11" x14ac:dyDescent="0.35">
      <c r="A54" s="34"/>
      <c r="B54" s="34"/>
      <c r="C54" s="27" t="s">
        <v>31</v>
      </c>
      <c r="D54" s="34" t="s">
        <v>15</v>
      </c>
      <c r="E54" s="34" t="s">
        <v>15</v>
      </c>
      <c r="F54" s="34" t="s">
        <v>4</v>
      </c>
      <c r="G54" s="52">
        <v>-535239.99998999992</v>
      </c>
      <c r="H54" s="52"/>
      <c r="I54" s="52"/>
      <c r="J54" s="52"/>
      <c r="K54" s="33">
        <f t="shared" si="6"/>
        <v>-535239.99998999992</v>
      </c>
    </row>
    <row r="55" spans="1:11" x14ac:dyDescent="0.35">
      <c r="A55" s="34"/>
      <c r="B55" s="34"/>
      <c r="C55" s="27" t="s">
        <v>33</v>
      </c>
      <c r="D55" s="34" t="s">
        <v>15</v>
      </c>
      <c r="E55" s="34" t="s">
        <v>15</v>
      </c>
      <c r="F55" s="34" t="s">
        <v>4</v>
      </c>
      <c r="G55" s="52">
        <v>-1000</v>
      </c>
      <c r="H55" s="52"/>
      <c r="I55" s="52"/>
      <c r="J55" s="52"/>
      <c r="K55" s="33">
        <f t="shared" si="6"/>
        <v>-1000</v>
      </c>
    </row>
    <row r="56" spans="1:11" x14ac:dyDescent="0.35">
      <c r="A56" s="34"/>
      <c r="B56" s="34"/>
      <c r="C56" s="27" t="s">
        <v>47</v>
      </c>
      <c r="D56" s="34" t="s">
        <v>15</v>
      </c>
      <c r="E56" s="34" t="s">
        <v>15</v>
      </c>
      <c r="F56" s="34" t="s">
        <v>5</v>
      </c>
      <c r="G56" s="52">
        <v>-41148.718346627298</v>
      </c>
      <c r="H56" s="52"/>
      <c r="I56" s="52"/>
      <c r="J56" s="52"/>
      <c r="K56" s="33">
        <f t="shared" si="6"/>
        <v>-41148.718346627298</v>
      </c>
    </row>
    <row r="57" spans="1:11" x14ac:dyDescent="0.35">
      <c r="A57" s="59" t="s">
        <v>55</v>
      </c>
      <c r="B57" s="56"/>
      <c r="C57" s="47"/>
      <c r="D57" s="56"/>
      <c r="E57" s="56"/>
      <c r="F57" s="56"/>
      <c r="G57" s="57">
        <f>+SUBTOTAL(9, G58:G60)</f>
        <v>-401924.39999000001</v>
      </c>
      <c r="H57" s="57">
        <f t="shared" ref="H57:I57" si="12">+SUBTOTAL(9, H58:H60)</f>
        <v>0</v>
      </c>
      <c r="I57" s="57">
        <f t="shared" si="12"/>
        <v>0</v>
      </c>
      <c r="J57" s="57">
        <f t="shared" ref="J57:K57" si="13">+SUBTOTAL(9, J58:J60)</f>
        <v>0</v>
      </c>
      <c r="K57" s="57">
        <f t="shared" si="13"/>
        <v>-401924.39999000001</v>
      </c>
    </row>
    <row r="58" spans="1:11" x14ac:dyDescent="0.35">
      <c r="A58" s="34" t="s">
        <v>18</v>
      </c>
      <c r="B58" s="34" t="s">
        <v>19</v>
      </c>
      <c r="C58" s="27" t="s">
        <v>20</v>
      </c>
      <c r="D58" s="34" t="s">
        <v>15</v>
      </c>
      <c r="E58" s="34" t="s">
        <v>15</v>
      </c>
      <c r="F58" s="34" t="s">
        <v>4</v>
      </c>
      <c r="G58" s="52">
        <v>-274453.37998999999</v>
      </c>
      <c r="H58" s="52"/>
      <c r="I58" s="52"/>
      <c r="J58" s="52"/>
      <c r="K58" s="33">
        <f t="shared" si="6"/>
        <v>-274453.37998999999</v>
      </c>
    </row>
    <row r="59" spans="1:11" x14ac:dyDescent="0.35">
      <c r="A59" s="34"/>
      <c r="B59" s="34"/>
      <c r="C59" s="27" t="s">
        <v>20</v>
      </c>
      <c r="D59" s="34" t="s">
        <v>45</v>
      </c>
      <c r="E59" s="34" t="s">
        <v>46</v>
      </c>
      <c r="F59" s="34" t="s">
        <v>4</v>
      </c>
      <c r="G59" s="52">
        <v>-94911.02</v>
      </c>
      <c r="H59" s="52"/>
      <c r="I59" s="52"/>
      <c r="J59" s="52"/>
      <c r="K59" s="33">
        <f t="shared" si="6"/>
        <v>-94911.02</v>
      </c>
    </row>
    <row r="60" spans="1:11" s="36" customFormat="1" x14ac:dyDescent="0.35">
      <c r="A60" s="34"/>
      <c r="B60" s="34"/>
      <c r="C60" s="27" t="s">
        <v>20</v>
      </c>
      <c r="D60" s="34" t="s">
        <v>39</v>
      </c>
      <c r="E60" s="34" t="s">
        <v>40</v>
      </c>
      <c r="F60" s="34" t="s">
        <v>3</v>
      </c>
      <c r="G60" s="52">
        <v>-32560.000000000011</v>
      </c>
      <c r="H60" s="52"/>
      <c r="I60" s="52"/>
      <c r="J60" s="52"/>
      <c r="K60" s="33">
        <f t="shared" si="6"/>
        <v>-32560.000000000011</v>
      </c>
    </row>
    <row r="62" spans="1:11" ht="15.5" customHeight="1" x14ac:dyDescent="0.35">
      <c r="A62" s="62" t="s">
        <v>60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</row>
    <row r="63" spans="1:11" ht="15.5" customHeight="1" x14ac:dyDescent="0.35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</row>
    <row r="64" spans="1:11" x14ac:dyDescent="0.35">
      <c r="A64" s="37"/>
      <c r="B64" s="37"/>
      <c r="C64" s="37"/>
      <c r="D64" s="37"/>
      <c r="E64" s="37"/>
      <c r="F64" s="37"/>
      <c r="G64" s="37"/>
      <c r="H64" s="37"/>
    </row>
  </sheetData>
  <autoFilter ref="A13:G59" xr:uid="{00000000-0001-0000-0000-000000000000}"/>
  <mergeCells count="9">
    <mergeCell ref="F2:K3"/>
    <mergeCell ref="A62:K63"/>
    <mergeCell ref="A34:B34"/>
    <mergeCell ref="A50:C50"/>
    <mergeCell ref="A51:B51"/>
    <mergeCell ref="A16:B16"/>
    <mergeCell ref="A30:C30"/>
    <mergeCell ref="A31:B31"/>
    <mergeCell ref="A32:B32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Footer>Lk &amp;P &amp;N-st</oddFooter>
  </headerFooter>
  <customProperties>
    <customPr name="EpmWorksheetKeyString_GU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417755ECBB5488FF4B606C352B7C3" ma:contentTypeVersion="8" ma:contentTypeDescription="Create a new document." ma:contentTypeScope="" ma:versionID="e71599edc20bb23116a74896800ed8d1">
  <xsd:schema xmlns:xsd="http://www.w3.org/2001/XMLSchema" xmlns:xs="http://www.w3.org/2001/XMLSchema" xmlns:p="http://schemas.microsoft.com/office/2006/metadata/properties" xmlns:ns2="e6f0d7a7-7317-4211-b722-0acf268d17fd" targetNamespace="http://schemas.microsoft.com/office/2006/metadata/properties" ma:root="true" ma:fieldsID="658a16a35d3d3e61a893c13b7bd31249" ns2:_="">
    <xsd:import namespace="e6f0d7a7-7317-4211-b722-0acf268d17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0d7a7-7317-4211-b722-0acf268d17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E8B8A7-F600-4700-AABD-B5361D41AA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0d7a7-7317-4211-b722-0acf268d17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90A00D-AB25-4D35-987E-64B9CE4051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7B0F8D-0917-4BE0-BD95-30D39B6A61B2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e6f0d7a7-7317-4211-b722-0acf268d17fd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3 TTJA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 - MKM</cp:lastModifiedBy>
  <cp:lastPrinted>2022-12-30T15:21:18Z</cp:lastPrinted>
  <dcterms:created xsi:type="dcterms:W3CDTF">2022-12-29T14:58:20Z</dcterms:created>
  <dcterms:modified xsi:type="dcterms:W3CDTF">2024-06-27T14:09:23Z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0x01010093E417755ECBB5488FF4B606C352B7C3</vt:lpwstr>
  </property>
  <property fmtid="{D5CDD505-2E9C-101B-9397-08002B2CF9AE}" pid="3" name="Order">
    <vt:r8>686400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2024-06-20T15:58:01Z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3d9fb7ae-2192-4805-ad31-d008b9269034</vt:lpwstr>
  </property>
  <property fmtid="{D5CDD505-2E9C-101B-9397-08002B2CF9AE}" pid="10" name="MSIP_Label_defa4170-0d19-0005-0004-bc88714345d2_ContentBits">
    <vt:lpwstr>0</vt:lpwstr>
  </property>
</Properties>
</file>